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18.10.2025. Технология\"/>
    </mc:Choice>
  </mc:AlternateContent>
  <bookViews>
    <workbookView xWindow="0" yWindow="60" windowWidth="20400" windowHeight="7305" tabRatio="743" activeTab="5"/>
  </bookViews>
  <sheets>
    <sheet name="Инструкция" sheetId="10" r:id="rId1"/>
    <sheet name="5 класс" sheetId="5" r:id="rId2"/>
    <sheet name="6 класс" sheetId="12" r:id="rId3"/>
    <sheet name="7 класс" sheetId="13" r:id="rId4"/>
    <sheet name="8 класс" sheetId="14" r:id="rId5"/>
    <sheet name="9 класс" sheetId="15" r:id="rId6"/>
    <sheet name="Сводная" sheetId="11" r:id="rId7"/>
  </sheets>
  <definedNames>
    <definedName name="_xlnm._FilterDatabase" localSheetId="1" hidden="1">'5 класс'!$A$10:$R$10</definedName>
    <definedName name="_xlnm._FilterDatabase" localSheetId="2" hidden="1">'6 класс'!$A$10:$R$10</definedName>
    <definedName name="_xlnm._FilterDatabase" localSheetId="3" hidden="1">'7 класс'!$A$10:$R$10</definedName>
    <definedName name="_xlnm._FilterDatabase" localSheetId="4" hidden="1">'8 класс'!$A$10:$R$10</definedName>
    <definedName name="_xlnm._FilterDatabase" localSheetId="5" hidden="1">'9 класс'!$A$10:$R$10</definedName>
    <definedName name="closed" localSheetId="2">#REF!</definedName>
    <definedName name="closed" localSheetId="4">#REF!</definedName>
    <definedName name="closed" localSheetId="5">#REF!</definedName>
    <definedName name="closed">#REF!</definedName>
    <definedName name="location" localSheetId="2">#REF!</definedName>
    <definedName name="location" localSheetId="4">#REF!</definedName>
    <definedName name="location" localSheetId="5">#REF!</definedName>
    <definedName name="location">#REF!</definedName>
    <definedName name="school_type" localSheetId="1">'5 класс'!$B$2:$B$7</definedName>
    <definedName name="school_type" localSheetId="2">'6 класс'!$B$2:$B$7</definedName>
    <definedName name="school_type" localSheetId="3">'7 класс'!$B$2:$B$7</definedName>
    <definedName name="school_type" localSheetId="4">'8 класс'!$B$2:$B$7</definedName>
    <definedName name="school_type" localSheetId="5">'9 класс'!$B$2:$B$7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H9" i="5" l="1"/>
  <c r="H9" i="12"/>
  <c r="H9" i="13"/>
  <c r="H9" i="14"/>
  <c r="H9" i="15"/>
  <c r="N11" i="15" l="1"/>
  <c r="N12" i="15"/>
  <c r="N13" i="15"/>
  <c r="K9" i="15"/>
  <c r="R2" i="15"/>
  <c r="N11" i="14"/>
  <c r="N12" i="14"/>
  <c r="K9" i="14"/>
  <c r="R2" i="14"/>
  <c r="N12" i="13"/>
  <c r="N11" i="13"/>
  <c r="K9" i="13"/>
  <c r="R2" i="13"/>
  <c r="N11" i="12"/>
  <c r="K9" i="12"/>
  <c r="R2" i="12"/>
  <c r="N12" i="5"/>
  <c r="N11" i="5"/>
  <c r="P12" i="15" l="1"/>
  <c r="L9" i="12"/>
  <c r="P11" i="12" s="1"/>
  <c r="O11" i="12"/>
  <c r="L9" i="14"/>
  <c r="P12" i="14" s="1"/>
  <c r="O12" i="15"/>
  <c r="O11" i="15"/>
  <c r="L9" i="15"/>
  <c r="P13" i="15" s="1"/>
  <c r="O13" i="15"/>
  <c r="L9" i="13"/>
  <c r="P11" i="13" s="1"/>
  <c r="O11" i="13"/>
  <c r="O11" i="14"/>
  <c r="O12" i="13"/>
  <c r="O12" i="14"/>
  <c r="R2" i="5"/>
  <c r="C4" i="11" s="1"/>
  <c r="K9" i="5"/>
  <c r="P12" i="13" l="1"/>
  <c r="R5" i="15"/>
  <c r="P11" i="14"/>
  <c r="R6" i="14"/>
  <c r="R5" i="13"/>
  <c r="R4" i="12"/>
  <c r="R5" i="12"/>
  <c r="R6" i="12"/>
  <c r="O12" i="5"/>
  <c r="O11" i="5"/>
  <c r="L9" i="5"/>
  <c r="P11" i="5" s="1"/>
  <c r="R4" i="15" l="1"/>
  <c r="R8" i="15" s="1"/>
  <c r="P9" i="15" s="1"/>
  <c r="R9" i="15" s="1"/>
  <c r="P12" i="5"/>
  <c r="R5" i="14"/>
  <c r="R6" i="15"/>
  <c r="R6" i="13"/>
  <c r="R4" i="14"/>
  <c r="R4" i="13"/>
  <c r="R8" i="13" s="1"/>
  <c r="P9" i="13" s="1"/>
  <c r="R9" i="13" s="1"/>
  <c r="R8" i="12"/>
  <c r="P9" i="12" s="1"/>
  <c r="R9" i="12" s="1"/>
  <c r="R8" i="14" l="1"/>
  <c r="P9" i="14" s="1"/>
  <c r="R9" i="14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<sst xmlns="http://schemas.openxmlformats.org/spreadsheetml/2006/main" count="361" uniqueCount="112">
  <si>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</si>
  <si>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</si>
  <si>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</si>
  <si>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</si>
  <si>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</si>
  <si>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</si>
  <si>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</si>
  <si>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</si>
  <si>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</si>
  <si>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</si>
  <si>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</si>
  <si>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</si>
  <si>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</si>
  <si>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</si>
  <si>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</si>
  <si>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</si>
  <si>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</si>
  <si>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</si>
  <si>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</si>
  <si>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</si>
  <si>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</si>
  <si>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</si>
  <si>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</si>
  <si>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</si>
  <si>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</si>
  <si>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</si>
  <si>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</si>
  <si>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</si>
  <si>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</si>
  <si>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</si>
  <si>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</si>
  <si>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</si>
  <si>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</si>
  <si>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</si>
  <si>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</si>
  <si>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</si>
  <si>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</si>
  <si>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</si>
  <si>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</si>
  <si>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</si>
  <si>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</si>
  <si>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</si>
  <si>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</si>
  <si>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Труд(технология) КДДТ</t>
  </si>
  <si>
    <t>не имеются</t>
  </si>
  <si>
    <t>нет</t>
  </si>
  <si>
    <t>МБОУ "ТГ № 11"</t>
  </si>
  <si>
    <t>Валеева Альмира Ахметгалиевна</t>
  </si>
  <si>
    <t>Камалетдинов</t>
  </si>
  <si>
    <t>Ильнар</t>
  </si>
  <si>
    <t>Дамирович</t>
  </si>
  <si>
    <t>6Б</t>
  </si>
  <si>
    <t>ТТТТ-6-1</t>
  </si>
  <si>
    <t>Труд(технология)ТТТТ</t>
  </si>
  <si>
    <t>Нагибин</t>
  </si>
  <si>
    <t>Егор</t>
  </si>
  <si>
    <t>Владимирович</t>
  </si>
  <si>
    <t>Труд (технология)ТТТТ</t>
  </si>
  <si>
    <t>8А</t>
  </si>
  <si>
    <t>ТТТТ-8-1</t>
  </si>
  <si>
    <t>Шафигуллина Эльвира Раисовна</t>
  </si>
  <si>
    <t>Гильмутянов</t>
  </si>
  <si>
    <t>Тимур</t>
  </si>
  <si>
    <t>Ирекович</t>
  </si>
  <si>
    <t>ТТТТ-8-2</t>
  </si>
  <si>
    <t>ТТТТ-5-1</t>
  </si>
  <si>
    <t>ТТТТ-7-1</t>
  </si>
  <si>
    <t>Труд (теххнология)ТТТТ</t>
  </si>
  <si>
    <t>Ганеев</t>
  </si>
  <si>
    <t>Арсений</t>
  </si>
  <si>
    <t>Русланович</t>
  </si>
  <si>
    <t>9А</t>
  </si>
  <si>
    <t>ТТТТ-9-1</t>
  </si>
  <si>
    <t>МБОУ "ТГ №11"</t>
  </si>
  <si>
    <t xml:space="preserve">Шакиров </t>
  </si>
  <si>
    <t>Рустам</t>
  </si>
  <si>
    <t>Салаватович</t>
  </si>
  <si>
    <t>9Б</t>
  </si>
  <si>
    <t>ТТТТ-9-3</t>
  </si>
  <si>
    <t>Насибуллин</t>
  </si>
  <si>
    <t>Радмир</t>
  </si>
  <si>
    <t>Айдарович</t>
  </si>
  <si>
    <t>ТТТТ-9-2</t>
  </si>
  <si>
    <t>Садыков</t>
  </si>
  <si>
    <t>Ильшатович</t>
  </si>
  <si>
    <t>5 А</t>
  </si>
  <si>
    <t>ТТТТ-5-2</t>
  </si>
  <si>
    <t>Никита</t>
  </si>
  <si>
    <t>Сергеевич</t>
  </si>
  <si>
    <t>Маланичев</t>
  </si>
  <si>
    <t>Ильмирович</t>
  </si>
  <si>
    <t>7Б</t>
  </si>
  <si>
    <t>ТТТТ-7-2</t>
  </si>
  <si>
    <t>5А</t>
  </si>
  <si>
    <t>Сафин</t>
  </si>
  <si>
    <t xml:space="preserve">Тимур </t>
  </si>
  <si>
    <t>Равилевич</t>
  </si>
  <si>
    <t>Члены:                                   Э.Р. Шафигуллина</t>
  </si>
  <si>
    <t xml:space="preserve">                                               А.И. Муратшина</t>
  </si>
  <si>
    <t xml:space="preserve">                                               А.А. Галимова</t>
  </si>
  <si>
    <t xml:space="preserve">                                               В.Г. Маслюков</t>
  </si>
  <si>
    <t>Председатель                        А.А. Валеева</t>
  </si>
  <si>
    <t xml:space="preserve">                   Э.Р. Шафигуллина</t>
  </si>
  <si>
    <t>победитель</t>
  </si>
  <si>
    <t>ТЕХНОЛОГИЯ</t>
  </si>
  <si>
    <t>ТТТТ</t>
  </si>
  <si>
    <t>Ранжированный список участников школьного этапа всероссийской олимпиады школьников 
по труду (технологии) КДДТ в 5 классах в 2025-2026 учебном году</t>
  </si>
  <si>
    <t>Ранжированный список участников школьного этапа всероссийской олимпиады школьников 
по труду (технологии) в 6 классах в 2025-2026 учебном году</t>
  </si>
  <si>
    <t>Ранжированный список участников школьного этапа всероссийской олимпиады школьников 
по труду (технологии) в 7 классах в 2025-2026 учебном году</t>
  </si>
  <si>
    <t>Нугуманов</t>
  </si>
  <si>
    <t>Ранжированный список участников школьного этапа всероссийской олимпиады школьников 
по труду (технологии) ТТТТ  в 8 классах в 2025-2026 учебном году</t>
  </si>
  <si>
    <t>Ранжированный список участников школьного этапа всероссийской олимпиады школьников 
по труду (технологии) ТТТТ  в 9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</si>
</sst>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4" fontId="5" fillId="0" borderId="0" xfId="0" applyNumberFormat="1" applyFont="1" applyAlignment="1">
      <alignment vertical="top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14" fontId="5" fillId="0" borderId="1" xfId="0" applyNumberFormat="1" applyFont="1" applyBorder="1"/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0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21" ht="32.25" customHeight="1" x14ac:dyDescent="0.25">
      <c r="B2" s="11"/>
      <c r="C2" s="64" t="s">
        <v>106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2" t="s">
        <v>32</v>
      </c>
      <c r="R2" s="13">
        <f>COUNTA(M11:M12)</f>
        <v>2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43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COUNTIF(P11:P12,"призер")</f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COUNTIF(P11:P12,"участник")</f>
        <v>2</v>
      </c>
    </row>
    <row r="7" spans="1:21" x14ac:dyDescent="0.25">
      <c r="A7" s="46" t="s">
        <v>5</v>
      </c>
      <c r="B7" s="15"/>
      <c r="C7" s="46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M8" s="49"/>
      <c r="Q8" s="22" t="s">
        <v>31</v>
      </c>
      <c r="R8" s="21">
        <f>(R4+R5)/R2</f>
        <v>0</v>
      </c>
    </row>
    <row r="9" spans="1:21" x14ac:dyDescent="0.25">
      <c r="C9" s="63" t="s">
        <v>24</v>
      </c>
      <c r="D9" s="63"/>
      <c r="E9" s="14">
        <v>20</v>
      </c>
      <c r="G9" s="18" t="s">
        <v>42</v>
      </c>
      <c r="H9" s="53">
        <f>E9/2</f>
        <v>10</v>
      </c>
      <c r="J9" s="23" t="s">
        <v>13</v>
      </c>
      <c r="K9" s="24">
        <f>MAX(M11:M12)</f>
        <v>4</v>
      </c>
      <c r="L9" s="25" t="str">
        <f>IF(K9*100/E9&gt;=50,"победитель","участник")</f>
        <v>участник</v>
      </c>
      <c r="M9" s="49"/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2" t="s">
        <v>83</v>
      </c>
      <c r="D11" s="32" t="s">
        <v>62</v>
      </c>
      <c r="E11" s="32" t="s">
        <v>84</v>
      </c>
      <c r="F11" s="54">
        <v>41622</v>
      </c>
      <c r="G11" s="32" t="s">
        <v>44</v>
      </c>
      <c r="H11" s="32" t="s">
        <v>45</v>
      </c>
      <c r="I11" s="32" t="s">
        <v>45</v>
      </c>
      <c r="J11" s="32" t="s">
        <v>46</v>
      </c>
      <c r="K11" s="38" t="s">
        <v>85</v>
      </c>
      <c r="L11" s="39" t="s">
        <v>65</v>
      </c>
      <c r="M11" s="40">
        <v>2</v>
      </c>
      <c r="N11" s="31">
        <f t="shared" ref="N11:N12" si="0">IF(M11="","",M11/$E$9)</f>
        <v>0.1</v>
      </c>
      <c r="O11" s="31">
        <f t="shared" ref="O11:O12" si="1">IF(M11="","",M11/$K$9)</f>
        <v>0.5</v>
      </c>
      <c r="P11" s="41" t="str">
        <f>IF(M11="","",IF($K$9=M11,$L$9,IF(M11&gt;=$H$9,"призер","участник")))</f>
        <v>участник</v>
      </c>
      <c r="Q11" s="37" t="s">
        <v>47</v>
      </c>
      <c r="R11" s="42" t="s">
        <v>46</v>
      </c>
    </row>
    <row r="12" spans="1:21" s="32" customFormat="1" ht="12.95" customHeight="1" x14ac:dyDescent="0.2">
      <c r="A12" s="28">
        <v>2</v>
      </c>
      <c r="B12" s="48" t="s">
        <v>12</v>
      </c>
      <c r="C12" s="34" t="s">
        <v>94</v>
      </c>
      <c r="D12" s="34" t="s">
        <v>95</v>
      </c>
      <c r="E12" s="34" t="s">
        <v>96</v>
      </c>
      <c r="F12" s="35">
        <v>41791</v>
      </c>
      <c r="G12" s="36" t="s">
        <v>44</v>
      </c>
      <c r="H12" s="36" t="s">
        <v>45</v>
      </c>
      <c r="I12" s="37" t="s">
        <v>45</v>
      </c>
      <c r="J12" s="37" t="s">
        <v>46</v>
      </c>
      <c r="K12" s="38" t="s">
        <v>93</v>
      </c>
      <c r="L12" s="39" t="s">
        <v>86</v>
      </c>
      <c r="M12" s="40">
        <v>4</v>
      </c>
      <c r="N12" s="31">
        <f t="shared" si="0"/>
        <v>0.2</v>
      </c>
      <c r="O12" s="31">
        <f t="shared" si="1"/>
        <v>1</v>
      </c>
      <c r="P12" s="41" t="str">
        <f t="shared" ref="P12" si="2">IF(M12="","",IF($K$9=M12,$L$9,IF(M12&gt;=$H$9,"призер","участник")))</f>
        <v>участник</v>
      </c>
      <c r="Q12" s="37" t="s">
        <v>47</v>
      </c>
      <c r="R12" s="42" t="s">
        <v>46</v>
      </c>
    </row>
    <row r="14" spans="1:21" x14ac:dyDescent="0.25">
      <c r="B14" s="33" t="s">
        <v>23</v>
      </c>
      <c r="C14" s="10" t="s">
        <v>101</v>
      </c>
    </row>
    <row r="15" spans="1:21" x14ac:dyDescent="0.25">
      <c r="C15" s="10" t="s">
        <v>97</v>
      </c>
      <c r="D15" s="10" t="s">
        <v>102</v>
      </c>
    </row>
    <row r="16" spans="1:21" x14ac:dyDescent="0.25">
      <c r="C16" s="10" t="s">
        <v>98</v>
      </c>
    </row>
    <row r="17" spans="3:3" x14ac:dyDescent="0.25">
      <c r="C17" s="10" t="s">
        <v>99</v>
      </c>
    </row>
    <row r="18" spans="3:3" x14ac:dyDescent="0.25">
      <c r="C18" s="10" t="s">
        <v>100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21" ht="32.25" customHeight="1" x14ac:dyDescent="0.25">
      <c r="B2" s="11"/>
      <c r="C2" s="64" t="s">
        <v>107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2" t="s">
        <v>32</v>
      </c>
      <c r="R2" s="13">
        <f>COUNTA(M11:M11)</f>
        <v>1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53</v>
      </c>
      <c r="E4" s="16" t="s">
        <v>21</v>
      </c>
      <c r="F4" s="17"/>
      <c r="Q4" s="18" t="s">
        <v>33</v>
      </c>
      <c r="R4" s="19">
        <f>COUNTIF(P11:P11,"победитель")</f>
        <v>0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COUNTIF(P11:P11,"призер")</f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COUNTIF(P11:P11,"участник")</f>
        <v>1</v>
      </c>
    </row>
    <row r="7" spans="1:21" x14ac:dyDescent="0.25">
      <c r="A7" s="46" t="s">
        <v>5</v>
      </c>
      <c r="B7" s="15"/>
      <c r="C7" s="46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Q8" s="22" t="s">
        <v>31</v>
      </c>
      <c r="R8" s="21">
        <f>(R4+R5)/R2</f>
        <v>0</v>
      </c>
    </row>
    <row r="9" spans="1:21" x14ac:dyDescent="0.25">
      <c r="C9" s="63" t="s">
        <v>24</v>
      </c>
      <c r="D9" s="63"/>
      <c r="E9" s="14">
        <v>20</v>
      </c>
      <c r="G9" s="18" t="s">
        <v>42</v>
      </c>
      <c r="H9" s="53">
        <f>E9/2</f>
        <v>10</v>
      </c>
      <c r="J9" s="23" t="s">
        <v>13</v>
      </c>
      <c r="K9" s="24">
        <f>MAX(M11:M11)</f>
        <v>4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48</v>
      </c>
      <c r="D11" s="34" t="s">
        <v>49</v>
      </c>
      <c r="E11" s="34" t="s">
        <v>50</v>
      </c>
      <c r="F11" s="35">
        <v>41528</v>
      </c>
      <c r="G11" s="36" t="s">
        <v>44</v>
      </c>
      <c r="H11" s="36" t="s">
        <v>45</v>
      </c>
      <c r="I11" s="37" t="s">
        <v>45</v>
      </c>
      <c r="J11" s="37" t="s">
        <v>46</v>
      </c>
      <c r="K11" s="38" t="s">
        <v>51</v>
      </c>
      <c r="L11" s="39" t="s">
        <v>52</v>
      </c>
      <c r="M11" s="40">
        <v>4</v>
      </c>
      <c r="N11" s="31">
        <f t="shared" ref="N11" si="0">IF(M11="","",M11/$E$9)</f>
        <v>0.2</v>
      </c>
      <c r="O11" s="31">
        <f t="shared" ref="O11" si="1">IF(M11="","",M11/$K$9)</f>
        <v>1</v>
      </c>
      <c r="P11" s="41" t="str">
        <f>IF(M11="","",IF($K$9=M11,$L$9,IF(M11&gt;=$H$9,"призер","участник")))</f>
        <v>участник</v>
      </c>
      <c r="Q11" s="37" t="s">
        <v>47</v>
      </c>
      <c r="R11" s="42" t="s">
        <v>46</v>
      </c>
    </row>
    <row r="13" spans="1:21" x14ac:dyDescent="0.25">
      <c r="B13" s="33"/>
    </row>
    <row r="14" spans="1:21" x14ac:dyDescent="0.25">
      <c r="C14" s="33" t="s">
        <v>23</v>
      </c>
      <c r="D14" s="10" t="s">
        <v>101</v>
      </c>
    </row>
    <row r="15" spans="1:21" x14ac:dyDescent="0.25">
      <c r="D15" s="10" t="s">
        <v>97</v>
      </c>
      <c r="E15" s="10" t="s">
        <v>102</v>
      </c>
    </row>
    <row r="16" spans="1:21" x14ac:dyDescent="0.25">
      <c r="D16" s="10" t="s">
        <v>98</v>
      </c>
    </row>
    <row r="17" spans="4:4" x14ac:dyDescent="0.25">
      <c r="D17" s="10" t="s">
        <v>99</v>
      </c>
    </row>
    <row r="18" spans="4:4" x14ac:dyDescent="0.25">
      <c r="D18" s="10" t="s">
        <v>100</v>
      </c>
    </row>
  </sheetData>
  <protectedRanges>
    <protectedRange sqref="N11" name="Диапазон1_3_1"/>
    <protectedRange sqref="O11" name="Диапазон1_1_1_1"/>
    <protectedRange sqref="P11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C12" sqref="C1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21" ht="32.25" customHeight="1" x14ac:dyDescent="0.25">
      <c r="B2" s="11"/>
      <c r="C2" s="64" t="s">
        <v>108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2" t="s">
        <v>32</v>
      </c>
      <c r="R2" s="13">
        <f>COUNTA(M11:M12)</f>
        <v>2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57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COUNTIF(P11:P12,"призер")</f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COUNTIF(P11:P12,"участник")</f>
        <v>2</v>
      </c>
    </row>
    <row r="7" spans="1:21" x14ac:dyDescent="0.25">
      <c r="A7" s="46" t="s">
        <v>5</v>
      </c>
      <c r="B7" s="15"/>
      <c r="C7" s="46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Q8" s="22" t="s">
        <v>31</v>
      </c>
      <c r="R8" s="21">
        <f>(R4+R5)/R2</f>
        <v>0</v>
      </c>
    </row>
    <row r="9" spans="1:21" x14ac:dyDescent="0.25">
      <c r="C9" s="63" t="s">
        <v>24</v>
      </c>
      <c r="D9" s="63"/>
      <c r="E9" s="14">
        <v>25</v>
      </c>
      <c r="G9" s="18" t="s">
        <v>42</v>
      </c>
      <c r="H9" s="53">
        <f>E9/2</f>
        <v>12.5</v>
      </c>
      <c r="J9" s="23" t="s">
        <v>13</v>
      </c>
      <c r="K9" s="24">
        <f>MAX(M11:M12)</f>
        <v>4.5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89</v>
      </c>
      <c r="D11" s="34" t="s">
        <v>87</v>
      </c>
      <c r="E11" s="34" t="s">
        <v>88</v>
      </c>
      <c r="F11" s="35">
        <v>40968</v>
      </c>
      <c r="G11" s="36" t="s">
        <v>44</v>
      </c>
      <c r="H11" s="36" t="s">
        <v>45</v>
      </c>
      <c r="I11" s="37" t="s">
        <v>45</v>
      </c>
      <c r="J11" s="37" t="s">
        <v>46</v>
      </c>
      <c r="K11" s="38" t="s">
        <v>91</v>
      </c>
      <c r="L11" s="39" t="s">
        <v>66</v>
      </c>
      <c r="M11" s="40">
        <v>4.5</v>
      </c>
      <c r="N11" s="31">
        <f t="shared" ref="N11:N12" si="0">IF(M11="","",M11/$E$9)</f>
        <v>0.18</v>
      </c>
      <c r="O11" s="31">
        <f t="shared" ref="O11:O12" si="1">IF(M11="","",M11/$K$9)</f>
        <v>1</v>
      </c>
      <c r="P11" s="41" t="str">
        <f>IF(M11="","",IF($K$9=M11,$L$9,IF(M11&gt;=$H$9,"призер","участник")))</f>
        <v>участник</v>
      </c>
      <c r="Q11" s="37" t="s">
        <v>60</v>
      </c>
      <c r="R11" s="42" t="s">
        <v>46</v>
      </c>
    </row>
    <row r="12" spans="1:21" s="32" customFormat="1" ht="12.95" customHeight="1" x14ac:dyDescent="0.2">
      <c r="A12" s="28">
        <v>2</v>
      </c>
      <c r="B12" s="48" t="s">
        <v>12</v>
      </c>
      <c r="C12" s="34" t="s">
        <v>109</v>
      </c>
      <c r="D12" s="34" t="s">
        <v>80</v>
      </c>
      <c r="E12" s="34" t="s">
        <v>90</v>
      </c>
      <c r="F12" s="35">
        <v>41028</v>
      </c>
      <c r="G12" s="36" t="s">
        <v>44</v>
      </c>
      <c r="H12" s="36" t="s">
        <v>45</v>
      </c>
      <c r="I12" s="37" t="s">
        <v>45</v>
      </c>
      <c r="J12" s="37" t="s">
        <v>46</v>
      </c>
      <c r="K12" s="38" t="s">
        <v>91</v>
      </c>
      <c r="L12" s="39" t="s">
        <v>92</v>
      </c>
      <c r="M12" s="40">
        <v>3.5</v>
      </c>
      <c r="N12" s="31">
        <f t="shared" si="0"/>
        <v>0.14000000000000001</v>
      </c>
      <c r="O12" s="31">
        <f t="shared" si="1"/>
        <v>0.77777777777777779</v>
      </c>
      <c r="P12" s="41" t="str">
        <f t="shared" ref="P12" si="2">IF(M12="","",IF($K$9=M12,$L$9,IF(M12&gt;=$H$9,"призер","участник")))</f>
        <v>участник</v>
      </c>
      <c r="Q12" s="37" t="s">
        <v>60</v>
      </c>
      <c r="R12" s="42" t="s">
        <v>46</v>
      </c>
    </row>
    <row r="15" spans="1:21" x14ac:dyDescent="0.25">
      <c r="B15" s="33" t="s">
        <v>23</v>
      </c>
      <c r="C15" s="10" t="s">
        <v>101</v>
      </c>
    </row>
    <row r="16" spans="1:21" x14ac:dyDescent="0.25">
      <c r="C16" s="10" t="s">
        <v>97</v>
      </c>
      <c r="D16" s="10" t="s">
        <v>102</v>
      </c>
    </row>
    <row r="17" spans="3:3" x14ac:dyDescent="0.25">
      <c r="C17" s="10" t="s">
        <v>98</v>
      </c>
    </row>
    <row r="18" spans="3:3" x14ac:dyDescent="0.25">
      <c r="C18" s="10" t="s">
        <v>99</v>
      </c>
    </row>
    <row r="19" spans="3:3" x14ac:dyDescent="0.25">
      <c r="C19" s="10" t="s">
        <v>100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21" ht="32.25" customHeight="1" x14ac:dyDescent="0.25">
      <c r="B2" s="11"/>
      <c r="C2" s="64" t="s">
        <v>110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2" t="s">
        <v>32</v>
      </c>
      <c r="R2" s="13">
        <f>COUNTA(M11:M12)</f>
        <v>2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57</v>
      </c>
      <c r="E4" s="16" t="s">
        <v>21</v>
      </c>
      <c r="F4" s="17"/>
      <c r="Q4" s="18" t="s">
        <v>33</v>
      </c>
      <c r="R4" s="19">
        <f>COUNTIF(P11:P12,"победитель")</f>
        <v>1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COUNTIF(P11:P12,"призер")</f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COUNTIF(P11:P12,"участник")</f>
        <v>1</v>
      </c>
    </row>
    <row r="7" spans="1:21" x14ac:dyDescent="0.25">
      <c r="A7" s="46" t="s">
        <v>5</v>
      </c>
      <c r="B7" s="15"/>
      <c r="C7" s="46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Q8" s="22" t="s">
        <v>31</v>
      </c>
      <c r="R8" s="21">
        <f>(R4+R5)/R2</f>
        <v>0.5</v>
      </c>
    </row>
    <row r="9" spans="1:21" x14ac:dyDescent="0.25">
      <c r="C9" s="63" t="s">
        <v>24</v>
      </c>
      <c r="D9" s="63"/>
      <c r="E9" s="14">
        <v>25</v>
      </c>
      <c r="G9" s="18" t="s">
        <v>42</v>
      </c>
      <c r="H9" s="53">
        <f>E9/2</f>
        <v>12.5</v>
      </c>
      <c r="J9" s="23" t="s">
        <v>13</v>
      </c>
      <c r="K9" s="24">
        <f>MAX(M11:M12)</f>
        <v>12.5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9.9999999999999978E-2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61</v>
      </c>
      <c r="D11" s="34" t="s">
        <v>62</v>
      </c>
      <c r="E11" s="34" t="s">
        <v>63</v>
      </c>
      <c r="F11" s="35">
        <v>40734</v>
      </c>
      <c r="G11" s="36" t="s">
        <v>44</v>
      </c>
      <c r="H11" s="36" t="s">
        <v>45</v>
      </c>
      <c r="I11" s="37" t="s">
        <v>45</v>
      </c>
      <c r="J11" s="37" t="s">
        <v>46</v>
      </c>
      <c r="K11" s="38" t="s">
        <v>58</v>
      </c>
      <c r="L11" s="39" t="s">
        <v>64</v>
      </c>
      <c r="M11" s="40">
        <v>12.5</v>
      </c>
      <c r="N11" s="31">
        <f>IF(M11="","",M11/$E$9)</f>
        <v>0.5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60</v>
      </c>
      <c r="R11" s="42" t="s">
        <v>46</v>
      </c>
    </row>
    <row r="12" spans="1:21" s="32" customFormat="1" ht="12.95" customHeight="1" x14ac:dyDescent="0.2">
      <c r="A12" s="28">
        <v>2</v>
      </c>
      <c r="B12" s="48" t="s">
        <v>12</v>
      </c>
      <c r="C12" s="34" t="s">
        <v>54</v>
      </c>
      <c r="D12" s="34" t="s">
        <v>55</v>
      </c>
      <c r="E12" s="34" t="s">
        <v>56</v>
      </c>
      <c r="F12" s="35">
        <v>40572</v>
      </c>
      <c r="G12" s="36" t="s">
        <v>44</v>
      </c>
      <c r="H12" s="36" t="s">
        <v>45</v>
      </c>
      <c r="I12" s="37" t="s">
        <v>45</v>
      </c>
      <c r="J12" s="37" t="s">
        <v>46</v>
      </c>
      <c r="K12" s="38" t="s">
        <v>58</v>
      </c>
      <c r="L12" s="39" t="s">
        <v>59</v>
      </c>
      <c r="M12" s="40">
        <v>8</v>
      </c>
      <c r="N12" s="31">
        <f>IF(M12="","",M12/$E$9)</f>
        <v>0.32</v>
      </c>
      <c r="O12" s="31">
        <f>IF(M12="","",M12/$K$9)</f>
        <v>0.64</v>
      </c>
      <c r="P12" s="41" t="str">
        <f>IF(M12="","",IF($K$9=M12,$L$9,IF(M12&gt;=$H$9,"призер","участник")))</f>
        <v>участник</v>
      </c>
      <c r="Q12" s="37" t="s">
        <v>60</v>
      </c>
      <c r="R12" s="42" t="s">
        <v>46</v>
      </c>
    </row>
    <row r="15" spans="1:21" x14ac:dyDescent="0.25">
      <c r="B15" s="33" t="s">
        <v>23</v>
      </c>
      <c r="C15" s="10" t="s">
        <v>101</v>
      </c>
    </row>
    <row r="16" spans="1:21" x14ac:dyDescent="0.25">
      <c r="C16" s="10" t="s">
        <v>97</v>
      </c>
      <c r="D16" s="10" t="s">
        <v>102</v>
      </c>
    </row>
    <row r="17" spans="3:3" x14ac:dyDescent="0.25">
      <c r="C17" s="10" t="s">
        <v>98</v>
      </c>
    </row>
    <row r="18" spans="3:3" x14ac:dyDescent="0.25">
      <c r="C18" s="10" t="s">
        <v>99</v>
      </c>
    </row>
    <row r="19" spans="3:3" x14ac:dyDescent="0.25">
      <c r="C19" s="10" t="s">
        <v>100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>
    <sortState ref="A11:R12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21" ht="32.25" customHeight="1" x14ac:dyDescent="0.25">
      <c r="B2" s="11"/>
      <c r="C2" s="64" t="s">
        <v>111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2" t="s">
        <v>32</v>
      </c>
      <c r="R2" s="13">
        <f>COUNTA(M11:M13)</f>
        <v>3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67</v>
      </c>
      <c r="E4" s="16" t="s">
        <v>21</v>
      </c>
      <c r="F4" s="17"/>
      <c r="Q4" s="18" t="s">
        <v>33</v>
      </c>
      <c r="R4" s="19">
        <f>COUNTIF(P11:P13,"победитель")</f>
        <v>1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COUNTIF(P11:P13,"призер")</f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COUNTIF(P11:P13,"участник")</f>
        <v>2</v>
      </c>
    </row>
    <row r="7" spans="1:21" x14ac:dyDescent="0.25">
      <c r="A7" s="46" t="s">
        <v>5</v>
      </c>
      <c r="B7" s="15"/>
      <c r="C7" s="46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Q8" s="22" t="s">
        <v>31</v>
      </c>
      <c r="R8" s="21">
        <f>(R4+R5)/R2</f>
        <v>0.33333333333333331</v>
      </c>
    </row>
    <row r="9" spans="1:21" x14ac:dyDescent="0.25">
      <c r="C9" s="63" t="s">
        <v>24</v>
      </c>
      <c r="D9" s="63"/>
      <c r="E9" s="14">
        <v>30</v>
      </c>
      <c r="G9" s="18" t="s">
        <v>42</v>
      </c>
      <c r="H9" s="53">
        <f>E9/2</f>
        <v>15</v>
      </c>
      <c r="J9" s="23" t="s">
        <v>13</v>
      </c>
      <c r="K9" s="24">
        <f>MAX(M11:M13)</f>
        <v>13</v>
      </c>
      <c r="L9" s="25" t="str">
        <f>IF(K9*100/E9&gt;=50,"победитель","участник")</f>
        <v>участник</v>
      </c>
      <c r="P9" s="26">
        <f>R8-45%</f>
        <v>-0.1166666666666667</v>
      </c>
      <c r="Q9" s="18" t="s">
        <v>26</v>
      </c>
      <c r="R9" s="27">
        <f>IF((R2*P9)&gt;0,(R2*P9),0)</f>
        <v>0</v>
      </c>
    </row>
    <row r="10" spans="1:21" ht="90" x14ac:dyDescent="0.25">
      <c r="A10" s="55" t="s">
        <v>6</v>
      </c>
      <c r="B10" s="56" t="s">
        <v>8</v>
      </c>
      <c r="C10" s="56" t="s">
        <v>2</v>
      </c>
      <c r="D10" s="56" t="s">
        <v>3</v>
      </c>
      <c r="E10" s="56" t="s">
        <v>4</v>
      </c>
      <c r="F10" s="56" t="s">
        <v>9</v>
      </c>
      <c r="G10" s="56" t="s">
        <v>18</v>
      </c>
      <c r="H10" s="57" t="s">
        <v>40</v>
      </c>
      <c r="I10" s="56" t="s">
        <v>39</v>
      </c>
      <c r="J10" s="56" t="s">
        <v>10</v>
      </c>
      <c r="K10" s="56" t="s">
        <v>19</v>
      </c>
      <c r="L10" s="58" t="s">
        <v>16</v>
      </c>
      <c r="M10" s="56" t="s">
        <v>20</v>
      </c>
      <c r="N10" s="56" t="s">
        <v>14</v>
      </c>
      <c r="O10" s="56" t="s">
        <v>15</v>
      </c>
      <c r="P10" s="56" t="s">
        <v>17</v>
      </c>
      <c r="Q10" s="56" t="s">
        <v>11</v>
      </c>
      <c r="R10" s="56" t="s">
        <v>38</v>
      </c>
      <c r="S10" s="30"/>
      <c r="T10" s="30"/>
      <c r="U10" s="30"/>
    </row>
    <row r="11" spans="1:21" s="59" customFormat="1" ht="12.95" customHeight="1" x14ac:dyDescent="0.25">
      <c r="A11" s="28">
        <v>3</v>
      </c>
      <c r="B11" s="48" t="s">
        <v>12</v>
      </c>
      <c r="C11" s="60" t="s">
        <v>79</v>
      </c>
      <c r="D11" s="60" t="s">
        <v>80</v>
      </c>
      <c r="E11" s="60" t="s">
        <v>81</v>
      </c>
      <c r="F11" s="61">
        <v>40445</v>
      </c>
      <c r="G11" s="36" t="s">
        <v>44</v>
      </c>
      <c r="H11" s="36" t="s">
        <v>45</v>
      </c>
      <c r="I11" s="44" t="s">
        <v>45</v>
      </c>
      <c r="J11" s="44" t="s">
        <v>46</v>
      </c>
      <c r="K11" s="45" t="s">
        <v>77</v>
      </c>
      <c r="L11" s="39" t="s">
        <v>78</v>
      </c>
      <c r="M11" s="40">
        <v>13</v>
      </c>
      <c r="N11" s="31">
        <f>IF(M11="","",M11/$E$9)</f>
        <v>0.43333333333333335</v>
      </c>
      <c r="O11" s="31">
        <f>IF(M11="","",M11/$K$9)</f>
        <v>1</v>
      </c>
      <c r="P11" s="41" t="s">
        <v>103</v>
      </c>
      <c r="Q11" s="37" t="s">
        <v>60</v>
      </c>
      <c r="R11" s="42" t="s">
        <v>73</v>
      </c>
    </row>
    <row r="12" spans="1:21" s="59" customFormat="1" ht="12.95" customHeight="1" x14ac:dyDescent="0.2">
      <c r="A12" s="28">
        <v>2</v>
      </c>
      <c r="B12" s="48" t="s">
        <v>12</v>
      </c>
      <c r="C12" s="34" t="s">
        <v>74</v>
      </c>
      <c r="D12" s="34" t="s">
        <v>75</v>
      </c>
      <c r="E12" s="34" t="s">
        <v>76</v>
      </c>
      <c r="F12" s="43">
        <v>40352</v>
      </c>
      <c r="G12" s="36" t="s">
        <v>44</v>
      </c>
      <c r="H12" s="36" t="s">
        <v>45</v>
      </c>
      <c r="I12" s="37" t="s">
        <v>45</v>
      </c>
      <c r="J12" s="37" t="s">
        <v>46</v>
      </c>
      <c r="K12" s="38" t="s">
        <v>77</v>
      </c>
      <c r="L12" s="39" t="s">
        <v>82</v>
      </c>
      <c r="M12" s="40">
        <v>12</v>
      </c>
      <c r="N12" s="31">
        <f>IF(M12="","",M12/$E$9)</f>
        <v>0.4</v>
      </c>
      <c r="O12" s="31">
        <f>IF(M12="","",M12/$K$9)</f>
        <v>0.92307692307692313</v>
      </c>
      <c r="P12" s="41" t="str">
        <f>IF(M12="","",IF($K$9=M12,$L$9,IF(M12&gt;=$H$9,"призер","участник")))</f>
        <v>участник</v>
      </c>
      <c r="Q12" s="37" t="s">
        <v>60</v>
      </c>
      <c r="R12" s="42" t="s">
        <v>73</v>
      </c>
    </row>
    <row r="13" spans="1:21" s="60" customFormat="1" x14ac:dyDescent="0.25">
      <c r="A13" s="28">
        <v>1</v>
      </c>
      <c r="B13" s="48" t="s">
        <v>12</v>
      </c>
      <c r="C13" s="34" t="s">
        <v>68</v>
      </c>
      <c r="D13" s="34" t="s">
        <v>69</v>
      </c>
      <c r="E13" s="34" t="s">
        <v>70</v>
      </c>
      <c r="F13" s="35">
        <v>40290</v>
      </c>
      <c r="G13" s="36" t="s">
        <v>44</v>
      </c>
      <c r="H13" s="36" t="s">
        <v>45</v>
      </c>
      <c r="I13" s="37" t="s">
        <v>45</v>
      </c>
      <c r="J13" s="37" t="s">
        <v>46</v>
      </c>
      <c r="K13" s="38" t="s">
        <v>71</v>
      </c>
      <c r="L13" s="39" t="s">
        <v>72</v>
      </c>
      <c r="M13" s="40">
        <v>8</v>
      </c>
      <c r="N13" s="31">
        <f>IF(M13="","",M13/$E$9)</f>
        <v>0.26666666666666666</v>
      </c>
      <c r="O13" s="31">
        <f>IF(M13="","",M13/$K$9)</f>
        <v>0.61538461538461542</v>
      </c>
      <c r="P13" s="41" t="str">
        <f>IF(M13="","",IF($K$9=M13,$L$9,IF(M13&gt;=$H$9,"призер","участник")))</f>
        <v>участник</v>
      </c>
      <c r="Q13" s="37" t="s">
        <v>60</v>
      </c>
      <c r="R13" s="42" t="s">
        <v>73</v>
      </c>
    </row>
    <row r="16" spans="1:21" x14ac:dyDescent="0.25">
      <c r="B16" s="33" t="s">
        <v>23</v>
      </c>
      <c r="C16" s="10" t="s">
        <v>101</v>
      </c>
    </row>
    <row r="17" spans="3:4" x14ac:dyDescent="0.25">
      <c r="C17" s="10" t="s">
        <v>97</v>
      </c>
      <c r="D17" s="10" t="s">
        <v>102</v>
      </c>
    </row>
    <row r="18" spans="3:4" x14ac:dyDescent="0.25">
      <c r="C18" s="10" t="s">
        <v>98</v>
      </c>
    </row>
    <row r="19" spans="3:4" x14ac:dyDescent="0.25">
      <c r="C19" s="10" t="s">
        <v>99</v>
      </c>
    </row>
    <row r="20" spans="3:4" x14ac:dyDescent="0.25">
      <c r="C20" s="10" t="s">
        <v>100</v>
      </c>
    </row>
  </sheetData>
  <protectedRanges>
    <protectedRange sqref="N11:N13" name="Диапазон1_3_1"/>
    <protectedRange sqref="O11:O13" name="Диапазон1_1_1_1"/>
    <protectedRange sqref="P11:P13" name="Диапазон1_2_1_1_1"/>
  </protectedRanges>
  <autoFilter ref="A10:R10">
    <sortState ref="A11:R13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workbookViewId="0">
      <selection activeCell="D7" sqref="D7"/>
    </sheetView>
  </sheetViews>
  <sheetFormatPr defaultRowHeight="12.75" x14ac:dyDescent="0.2"/>
  <cols>
    <col min="2" max="2" width="40" bestFit="1" customWidth="1"/>
  </cols>
  <sheetData>
    <row r="2" spans="2:6" x14ac:dyDescent="0.2">
      <c r="B2" s="8" t="s">
        <v>36</v>
      </c>
      <c r="E2" s="8" t="s">
        <v>104</v>
      </c>
      <c r="F2" s="8"/>
    </row>
    <row r="3" spans="2:6" x14ac:dyDescent="0.2">
      <c r="E3" s="8" t="s">
        <v>105</v>
      </c>
      <c r="F3" s="8"/>
    </row>
    <row r="4" spans="2:6" s="4" customFormat="1" ht="24" customHeight="1" x14ac:dyDescent="0.2">
      <c r="B4" s="3" t="s">
        <v>27</v>
      </c>
      <c r="C4" s="1">
        <f>SUM('5 класс:9 класс'!R2)</f>
        <v>10</v>
      </c>
    </row>
    <row r="5" spans="2:6" s="4" customFormat="1" ht="24" customHeight="1" x14ac:dyDescent="0.2">
      <c r="B5" s="3" t="s">
        <v>28</v>
      </c>
      <c r="C5" s="1">
        <f>SUM('5 класс:9 класс'!R4)</f>
        <v>2</v>
      </c>
    </row>
    <row r="6" spans="2:6" s="4" customFormat="1" ht="24" customHeight="1" x14ac:dyDescent="0.2">
      <c r="B6" s="3" t="s">
        <v>29</v>
      </c>
      <c r="C6" s="1">
        <f>SUM('5 класс:9 класс'!R5)</f>
        <v>0</v>
      </c>
    </row>
    <row r="7" spans="2:6" s="4" customFormat="1" ht="24" customHeight="1" x14ac:dyDescent="0.2">
      <c r="B7" s="3" t="s">
        <v>30</v>
      </c>
      <c r="C7" s="1">
        <f>SUM('5 класс:9 класс'!R6)</f>
        <v>8</v>
      </c>
    </row>
    <row r="8" spans="2:6" s="4" customFormat="1" ht="24" customHeight="1" x14ac:dyDescent="0.2">
      <c r="B8" s="3" t="s">
        <v>25</v>
      </c>
      <c r="C8" s="2">
        <v>0.45</v>
      </c>
    </row>
    <row r="9" spans="2:6" s="4" customFormat="1" ht="24" customHeight="1" x14ac:dyDescent="0.2">
      <c r="B9" s="5" t="s">
        <v>31</v>
      </c>
      <c r="C9" s="2">
        <f>(C5+C6)/C4</f>
        <v>0.2</v>
      </c>
    </row>
    <row r="10" spans="2:6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-0.25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Инструкция</vt:lpstr>
      <vt:lpstr>5 класс</vt:lpstr>
      <vt:lpstr>6 класс</vt:lpstr>
      <vt:lpstr>7 класс</vt:lpstr>
      <vt:lpstr>8 класс</vt:lpstr>
      <vt:lpstr>9 класс</vt:lpstr>
      <vt:lpstr>Сводная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2025-11-06T22:32:27Z</cp:lastPrinted>
  <dcterms:created xsi:type="dcterms:W3CDTF">2007-11-07T20:16:05Z</dcterms:created>
  <dcterms:modified xsi:type="dcterms:W3CDTF">2025-11-10T00:31:17Z</dcterms:modified>
</cp:coreProperties>
</file>